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moi'!$A$1:$P$43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12" i="1"/>
  <c r="J16" i="1" l="1"/>
  <c r="J18" i="1" l="1"/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N25" i="1" l="1"/>
  <c r="C31" i="1" l="1"/>
  <c r="N13" i="1" l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0" i="1"/>
  <c r="N31" i="1"/>
  <c r="N32" i="1"/>
  <c r="N33" i="1"/>
  <c r="N34" i="1"/>
  <c r="N12" i="1"/>
  <c r="K25" i="1" l="1"/>
  <c r="M25" i="1" s="1"/>
  <c r="O25" i="1" s="1"/>
  <c r="K16" i="1"/>
  <c r="M16" i="1" s="1"/>
  <c r="O16" i="1" s="1"/>
  <c r="I35" i="1"/>
  <c r="E35" i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M23" i="1" s="1"/>
  <c r="O23" i="1" s="1"/>
  <c r="C23" i="1"/>
  <c r="B23" i="1"/>
  <c r="J35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 s="1"/>
  <c r="O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5" i="1" l="1"/>
  <c r="M24" i="1"/>
  <c r="O24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O12" i="1"/>
  <c r="K35" i="1"/>
  <c r="F35" i="1"/>
  <c r="H35" i="1" s="1"/>
  <c r="N35" i="1"/>
  <c r="L35" i="1"/>
  <c r="M14" i="1"/>
  <c r="O14" i="1" s="1"/>
  <c r="M17" i="1"/>
  <c r="O17" i="1" s="1"/>
  <c r="M13" i="1"/>
  <c r="O13" i="1" s="1"/>
  <c r="M35" i="1" l="1"/>
  <c r="O35" i="1"/>
</calcChain>
</file>

<file path=xl/sharedStrings.xml><?xml version="1.0" encoding="utf-8"?>
<sst xmlns="http://schemas.openxmlformats.org/spreadsheetml/2006/main" count="173" uniqueCount="92">
  <si>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</si>
  <si>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</si>
  <si>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</si>
  <si>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</si>
  <si>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</si>
  <si>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</si>
  <si>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</si>
  <si>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</si>
  <si>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</si>
  <si>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</si>
  <si>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</si>
  <si>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</si>
  <si>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</si>
  <si>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</si>
  <si>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</si>
  <si>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</si>
  <si>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</si>
  <si>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</si>
  <si>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</si>
  <si>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</si>
  <si>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</si>
  <si>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</si>
  <si>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</si>
  <si>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</si>
  <si>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</si>
  <si>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</si>
  <si>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</si>
  <si>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</si>
  <si>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</si>
  <si>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</si>
  <si>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</si>
  <si>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</si>
  <si>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</si>
  <si>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</si>
  <si>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</si>
  <si>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</si>
  <si>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</si>
  <si>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</si>
  <si>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</si>
  <si>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</si>
  <si>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</si>
  <si>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</si>
  <si>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</si>
  <si>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</si>
  <si>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</si>
  <si>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</si>
  <si>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</si>
  <si>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</si>
  <si>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</si>
  <si>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</si>
  <si>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</si>
  <si>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</si>
  <si>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</si>
  <si>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</si>
  <si>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</si>
  <si>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</si>
  <si>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</si>
  <si>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</si>
  <si>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</si>
  <si>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</si>
  <si>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</si>
  <si>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</si>
  <si>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</si>
  <si>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</si>
  <si>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</si>
  <si>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</si>
  <si>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</si>
  <si>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</si>
  <si>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</si>
  <si>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</si>
  <si>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</si>
  <si>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</si>
  <si>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</si>
  <si>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</si>
  <si>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</si>
  <si>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</si>
  <si>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</si>
  <si>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</si>
  <si>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</si>
  <si>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</si>
  <si>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</si>
  <si>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</si>
  <si>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 xml:space="preserve"> NĂM HỌC 2016 - 2017</t>
  </si>
  <si>
    <t>- Làm việc 20 tuần (nghỉ thai sản từ ngày 13/2/2017)(587/44*24= 320,2giờ miễn giảm)</t>
  </si>
  <si>
    <t>- Làm việc 27 tuần (nghỉ thai sản từ ngày 1/4/2017)(587/44*17= 226,8giờ miễn giảm)</t>
  </si>
  <si>
    <t>Số giờ</t>
  </si>
  <si>
    <t>_Viết bài tham luận hội thảo KH cấp trường (60 giờ)</t>
  </si>
  <si>
    <t>Thành phố Hồ Chí Minh, ngày      tháng      năm 2017</t>
  </si>
  <si>
    <t>NGUYỄN NGỌC TRANG</t>
  </si>
  <si>
    <t>CHUNG TRẦN THẾ VINH</t>
  </si>
  <si>
    <t>Tổng số giờ hoạt động cả năm</t>
  </si>
  <si>
    <t>_Viết bài tham luận hội thảo cấp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</si>
</sst>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view="pageBreakPreview" topLeftCell="A28" zoomScale="60" zoomScaleNormal="100" workbookViewId="0">
      <selection activeCell="G53" sqref="G53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7" t="s">
        <v>2</v>
      </c>
      <c r="B2" s="117"/>
      <c r="C2" s="117"/>
      <c r="D2" s="117"/>
      <c r="E2" s="117"/>
      <c r="F2" s="117"/>
      <c r="G2" s="117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5"/>
      <c r="R5" s="15"/>
    </row>
    <row r="6" spans="1:18" s="16" customFormat="1" ht="20.25" x14ac:dyDescent="0.3">
      <c r="A6" s="119" t="s">
        <v>82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5"/>
      <c r="R6" s="15"/>
    </row>
    <row r="7" spans="1:18" s="16" customFormat="1" ht="20.25" x14ac:dyDescent="0.3">
      <c r="A7" s="119" t="str">
        <f>'[1]CAP TRUONG_HKI'!A8:I8</f>
        <v>KHOA CÔNG NGHỆ CƠ KHÍ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5" t="s">
        <v>6</v>
      </c>
      <c r="B9" s="107" t="s">
        <v>7</v>
      </c>
      <c r="C9" s="108"/>
      <c r="D9" s="111" t="s">
        <v>8</v>
      </c>
      <c r="E9" s="112"/>
      <c r="F9" s="113" t="s">
        <v>9</v>
      </c>
      <c r="G9" s="113"/>
      <c r="H9" s="114" t="s">
        <v>90</v>
      </c>
      <c r="I9" s="128" t="s">
        <v>11</v>
      </c>
      <c r="J9" s="128" t="s">
        <v>12</v>
      </c>
      <c r="K9" s="128" t="s">
        <v>13</v>
      </c>
      <c r="L9" s="128" t="s">
        <v>14</v>
      </c>
      <c r="M9" s="128" t="s">
        <v>15</v>
      </c>
      <c r="N9" s="130" t="s">
        <v>16</v>
      </c>
      <c r="O9" s="130" t="s">
        <v>17</v>
      </c>
      <c r="P9" s="113" t="s">
        <v>18</v>
      </c>
    </row>
    <row r="10" spans="1:18" ht="41.25" customHeight="1" x14ac:dyDescent="0.25">
      <c r="A10" s="106"/>
      <c r="B10" s="109"/>
      <c r="C10" s="110"/>
      <c r="D10" s="22" t="s">
        <v>19</v>
      </c>
      <c r="E10" s="23" t="s">
        <v>85</v>
      </c>
      <c r="F10" s="24" t="s">
        <v>21</v>
      </c>
      <c r="G10" s="24" t="s">
        <v>22</v>
      </c>
      <c r="H10" s="115"/>
      <c r="I10" s="129"/>
      <c r="J10" s="129"/>
      <c r="K10" s="129"/>
      <c r="L10" s="129"/>
      <c r="M10" s="129"/>
      <c r="N10" s="131"/>
      <c r="O10" s="131"/>
      <c r="P10" s="113"/>
    </row>
    <row r="11" spans="1:18" s="31" customFormat="1" ht="15" customHeight="1" x14ac:dyDescent="0.2">
      <c r="A11" s="25" t="s">
        <v>23</v>
      </c>
      <c r="B11" s="121" t="s">
        <v>24</v>
      </c>
      <c r="C11" s="122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32.25" customHeight="1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/>
      <c r="H12" s="80">
        <f>E12+F12+G12</f>
        <v>0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587</v>
      </c>
      <c r="N12" s="80">
        <f>ROUND(L12/3.33,1)</f>
        <v>0</v>
      </c>
      <c r="O12" s="81">
        <f>ROUND(M12/3.33,1)</f>
        <v>176.3</v>
      </c>
      <c r="P12" s="35"/>
      <c r="Q12" s="36"/>
      <c r="R12" s="36"/>
    </row>
    <row r="13" spans="1:18" s="5" customFormat="1" ht="27" customHeigh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E13+F13+G13</f>
        <v>0</v>
      </c>
      <c r="I13" s="80">
        <v>587</v>
      </c>
      <c r="J13" s="80">
        <v>0</v>
      </c>
      <c r="K13" s="81">
        <f t="shared" ref="K13:K34" si="1">I13-J13</f>
        <v>587</v>
      </c>
      <c r="L13" s="81">
        <v>0</v>
      </c>
      <c r="M13" s="81">
        <f t="shared" ref="M13:M34" si="2">K13-H13</f>
        <v>587</v>
      </c>
      <c r="N13" s="80">
        <f t="shared" ref="N13:N34" si="3">ROUND(L13/3.33,1)</f>
        <v>0</v>
      </c>
      <c r="O13" s="81">
        <f t="shared" ref="O13:O34" si="4">ROUND(M13/3.33,1)</f>
        <v>176.3</v>
      </c>
      <c r="P13" s="35"/>
      <c r="Q13" s="39"/>
      <c r="R13" s="39"/>
    </row>
    <row r="14" spans="1:18" s="5" customFormat="1" ht="29.25" customHeight="1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/>
      <c r="H14" s="80">
        <f t="shared" si="0"/>
        <v>0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587</v>
      </c>
      <c r="N14" s="80">
        <f t="shared" si="3"/>
        <v>0</v>
      </c>
      <c r="O14" s="81">
        <f t="shared" si="4"/>
        <v>176.3</v>
      </c>
      <c r="P14" s="35"/>
      <c r="Q14" s="39"/>
      <c r="R14" s="39"/>
    </row>
    <row r="15" spans="1:18" s="5" customFormat="1" ht="30" customHeight="1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/>
      <c r="H15" s="80">
        <f t="shared" si="0"/>
        <v>0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587</v>
      </c>
      <c r="N15" s="80">
        <f t="shared" si="3"/>
        <v>0</v>
      </c>
      <c r="O15" s="81">
        <f t="shared" si="4"/>
        <v>176.3</v>
      </c>
      <c r="P15" s="35"/>
      <c r="Q15" s="39"/>
      <c r="R15" s="39"/>
    </row>
    <row r="16" spans="1:18" s="5" customFormat="1" ht="56.25" customHeight="1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/>
      <c r="H16" s="80">
        <f t="shared" si="0"/>
        <v>0</v>
      </c>
      <c r="I16" s="80">
        <v>587</v>
      </c>
      <c r="J16" s="32">
        <f>ROUND(587/44*17,1)</f>
        <v>226.8</v>
      </c>
      <c r="K16" s="81">
        <f t="shared" si="1"/>
        <v>360.2</v>
      </c>
      <c r="L16" s="80">
        <v>0</v>
      </c>
      <c r="M16" s="81">
        <f t="shared" ref="M16" si="5">K16-H16</f>
        <v>360.2</v>
      </c>
      <c r="N16" s="80">
        <f t="shared" si="3"/>
        <v>0</v>
      </c>
      <c r="O16" s="81">
        <f t="shared" si="4"/>
        <v>108.2</v>
      </c>
      <c r="P16" s="102" t="s">
        <v>84</v>
      </c>
      <c r="Q16" s="39"/>
      <c r="R16" s="39"/>
    </row>
    <row r="17" spans="1:18" s="37" customFormat="1" ht="39.75" customHeight="1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>
        <v>60</v>
      </c>
      <c r="G17" s="80"/>
      <c r="H17" s="80">
        <f t="shared" si="0"/>
        <v>60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527</v>
      </c>
      <c r="N17" s="80">
        <f t="shared" si="3"/>
        <v>0</v>
      </c>
      <c r="O17" s="81">
        <f t="shared" si="4"/>
        <v>158.30000000000001</v>
      </c>
      <c r="P17" s="35" t="s">
        <v>91</v>
      </c>
      <c r="Q17" s="36"/>
      <c r="R17" s="36"/>
    </row>
    <row r="18" spans="1:18" s="75" customFormat="1" ht="55.5" customHeight="1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/>
      <c r="H18" s="80">
        <f t="shared" si="0"/>
        <v>0</v>
      </c>
      <c r="I18" s="80">
        <v>587</v>
      </c>
      <c r="J18" s="32">
        <f>ROUND(587/44*24,1)</f>
        <v>320.2</v>
      </c>
      <c r="K18" s="86">
        <f t="shared" si="1"/>
        <v>266.8</v>
      </c>
      <c r="L18" s="80">
        <v>0</v>
      </c>
      <c r="M18" s="81">
        <f t="shared" si="2"/>
        <v>266.8</v>
      </c>
      <c r="N18" s="80">
        <f t="shared" si="3"/>
        <v>0</v>
      </c>
      <c r="O18" s="81">
        <f t="shared" si="4"/>
        <v>80.099999999999994</v>
      </c>
      <c r="P18" s="102" t="s">
        <v>83</v>
      </c>
      <c r="Q18" s="74"/>
      <c r="R18" s="74"/>
    </row>
    <row r="19" spans="1:18" s="37" customFormat="1" ht="26.1" customHeight="1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/>
      <c r="H19" s="80">
        <f t="shared" si="0"/>
        <v>0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587</v>
      </c>
      <c r="N19" s="80">
        <f t="shared" si="3"/>
        <v>0</v>
      </c>
      <c r="O19" s="81">
        <f t="shared" si="4"/>
        <v>176.3</v>
      </c>
      <c r="P19" s="35"/>
      <c r="Q19" s="36"/>
      <c r="R19" s="36"/>
    </row>
    <row r="20" spans="1:18" s="37" customFormat="1" ht="26.1" customHeight="1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/>
      <c r="H20" s="80">
        <f t="shared" si="0"/>
        <v>0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587</v>
      </c>
      <c r="N20" s="80">
        <f t="shared" si="3"/>
        <v>0</v>
      </c>
      <c r="O20" s="81">
        <f t="shared" si="4"/>
        <v>176.3</v>
      </c>
      <c r="P20" s="35"/>
      <c r="Q20" s="36"/>
      <c r="R20" s="36"/>
    </row>
    <row r="21" spans="1:18" s="37" customFormat="1" ht="26.1" customHeight="1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/>
      <c r="H21" s="80">
        <f t="shared" si="0"/>
        <v>0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587</v>
      </c>
      <c r="N21" s="80">
        <f t="shared" si="3"/>
        <v>0</v>
      </c>
      <c r="O21" s="81">
        <f t="shared" si="4"/>
        <v>176.3</v>
      </c>
      <c r="P21" s="35"/>
      <c r="Q21" s="36"/>
      <c r="R21" s="36"/>
    </row>
    <row r="22" spans="1:18" s="37" customFormat="1" ht="26.1" customHeight="1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/>
      <c r="H22" s="80">
        <f t="shared" si="0"/>
        <v>0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587</v>
      </c>
      <c r="N22" s="80">
        <f t="shared" si="3"/>
        <v>0</v>
      </c>
      <c r="O22" s="81">
        <f t="shared" si="4"/>
        <v>176.3</v>
      </c>
      <c r="P22" s="35"/>
      <c r="Q22" s="36"/>
      <c r="R22" s="36"/>
    </row>
    <row r="23" spans="1:18" s="75" customFormat="1" ht="26.1" customHeight="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/>
      <c r="G23" s="86"/>
      <c r="H23" s="80">
        <f t="shared" si="0"/>
        <v>0</v>
      </c>
      <c r="I23" s="80">
        <v>587</v>
      </c>
      <c r="J23" s="80">
        <v>0</v>
      </c>
      <c r="K23" s="86">
        <f t="shared" si="1"/>
        <v>587</v>
      </c>
      <c r="L23" s="80">
        <v>0</v>
      </c>
      <c r="M23" s="81">
        <f t="shared" si="2"/>
        <v>587</v>
      </c>
      <c r="N23" s="80">
        <f t="shared" si="3"/>
        <v>0</v>
      </c>
      <c r="O23" s="81">
        <f t="shared" si="4"/>
        <v>176.3</v>
      </c>
      <c r="P23" s="73"/>
      <c r="Q23" s="74"/>
      <c r="R23" s="74"/>
    </row>
    <row r="24" spans="1:18" s="37" customFormat="1" ht="26.1" customHeight="1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/>
      <c r="H24" s="80">
        <f t="shared" si="0"/>
        <v>0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587</v>
      </c>
      <c r="N24" s="80">
        <f t="shared" si="3"/>
        <v>0</v>
      </c>
      <c r="O24" s="81">
        <f t="shared" si="4"/>
        <v>176.3</v>
      </c>
      <c r="P24" s="35"/>
      <c r="Q24" s="36"/>
      <c r="R24" s="36"/>
    </row>
    <row r="25" spans="1:18" s="37" customFormat="1" ht="26.1" customHeight="1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/>
      <c r="H25" s="80">
        <f t="shared" si="0"/>
        <v>0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587</v>
      </c>
      <c r="N25" s="80">
        <f>ROUND(L24/3.33,1)</f>
        <v>0</v>
      </c>
      <c r="O25" s="81">
        <f t="shared" si="4"/>
        <v>176.3</v>
      </c>
      <c r="P25" s="35"/>
      <c r="Q25" s="36"/>
      <c r="R25" s="36"/>
    </row>
    <row r="26" spans="1:18" s="37" customFormat="1" ht="26.1" customHeight="1" x14ac:dyDescent="0.2">
      <c r="A26" s="76" t="s">
        <v>60</v>
      </c>
      <c r="B26" s="33" t="s">
        <v>45</v>
      </c>
      <c r="C26" s="34" t="s">
        <v>73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v>0</v>
      </c>
      <c r="K26" s="80">
        <f t="shared" si="1"/>
        <v>587</v>
      </c>
      <c r="L26" s="80">
        <v>0</v>
      </c>
      <c r="M26" s="80">
        <f t="shared" si="2"/>
        <v>587</v>
      </c>
      <c r="N26" s="80">
        <f t="shared" si="3"/>
        <v>0</v>
      </c>
      <c r="O26" s="81">
        <f t="shared" si="4"/>
        <v>176.3</v>
      </c>
      <c r="P26" s="35"/>
      <c r="Q26" s="36"/>
      <c r="R26" s="36"/>
    </row>
    <row r="27" spans="1:18" s="37" customFormat="1" ht="26.1" customHeight="1" x14ac:dyDescent="0.2">
      <c r="A27" s="76" t="s">
        <v>61</v>
      </c>
      <c r="B27" s="33" t="str">
        <f>'[1]CAP TRUONG_HKI'!B30</f>
        <v xml:space="preserve">Nguyễn Ngọc </v>
      </c>
      <c r="C27" s="34" t="str">
        <f>'[1]CAP TRUONG_HKI'!C30</f>
        <v>Quỳnh</v>
      </c>
      <c r="D27" s="84"/>
      <c r="E27" s="80"/>
      <c r="F27" s="80"/>
      <c r="G27" s="80"/>
      <c r="H27" s="80">
        <f t="shared" si="0"/>
        <v>0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587</v>
      </c>
      <c r="N27" s="80">
        <f t="shared" si="3"/>
        <v>0</v>
      </c>
      <c r="O27" s="81">
        <f t="shared" si="4"/>
        <v>176.3</v>
      </c>
      <c r="P27" s="35"/>
      <c r="Q27" s="36"/>
      <c r="R27" s="36"/>
    </row>
    <row r="28" spans="1:18" s="37" customFormat="1" ht="26.1" customHeight="1" x14ac:dyDescent="0.2">
      <c r="A28" s="76" t="s">
        <v>62</v>
      </c>
      <c r="B28" s="33" t="str">
        <f>'[1]CAP TRUONG_HKI'!B31</f>
        <v xml:space="preserve">Phan Văn </v>
      </c>
      <c r="C28" s="34" t="str">
        <f>'[1]CAP TRUONG_HKI'!C31</f>
        <v>Thành</v>
      </c>
      <c r="D28" s="84"/>
      <c r="E28" s="80"/>
      <c r="F28" s="80"/>
      <c r="G28" s="80"/>
      <c r="H28" s="80">
        <f t="shared" si="0"/>
        <v>0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587</v>
      </c>
      <c r="N28" s="80">
        <f t="shared" si="3"/>
        <v>0</v>
      </c>
      <c r="O28" s="81">
        <f t="shared" si="4"/>
        <v>176.3</v>
      </c>
      <c r="P28" s="35"/>
      <c r="Q28" s="36"/>
      <c r="R28" s="36"/>
    </row>
    <row r="29" spans="1:18" s="37" customFormat="1" ht="26.1" customHeight="1" x14ac:dyDescent="0.2">
      <c r="A29" s="76" t="s">
        <v>63</v>
      </c>
      <c r="B29" s="33" t="str">
        <f>'[1]CAP TRUONG_HKI'!B32</f>
        <v xml:space="preserve">Trần Minh </v>
      </c>
      <c r="C29" s="72" t="str">
        <f>'[1]CAP TRUONG_HKI'!C32</f>
        <v>Thông</v>
      </c>
      <c r="D29" s="84"/>
      <c r="E29" s="80"/>
      <c r="F29" s="80"/>
      <c r="G29" s="80"/>
      <c r="H29" s="80">
        <f t="shared" si="0"/>
        <v>0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587</v>
      </c>
      <c r="N29" s="80">
        <f t="shared" si="3"/>
        <v>0</v>
      </c>
      <c r="O29" s="81">
        <f t="shared" si="4"/>
        <v>176.3</v>
      </c>
      <c r="P29" s="35"/>
      <c r="Q29" s="36"/>
      <c r="R29" s="36"/>
    </row>
    <row r="30" spans="1:18" s="37" customFormat="1" ht="26.1" customHeight="1" x14ac:dyDescent="0.2">
      <c r="A30" s="76" t="s">
        <v>64</v>
      </c>
      <c r="B30" s="33" t="str">
        <f>'[1]CAP TRUONG_HKI'!B33</f>
        <v xml:space="preserve">Phan Thị Xuân </v>
      </c>
      <c r="C30" s="34" t="str">
        <f>'[1]CAP TRUONG_HKI'!C33</f>
        <v>Trang</v>
      </c>
      <c r="D30" s="84"/>
      <c r="E30" s="80"/>
      <c r="F30" s="80"/>
      <c r="G30" s="80"/>
      <c r="H30" s="80">
        <f t="shared" si="0"/>
        <v>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>K30-H30</f>
        <v>587</v>
      </c>
      <c r="N30" s="80">
        <f t="shared" si="3"/>
        <v>0</v>
      </c>
      <c r="O30" s="81">
        <f t="shared" si="4"/>
        <v>176.3</v>
      </c>
      <c r="P30" s="35"/>
      <c r="Q30" s="36"/>
      <c r="R30" s="36"/>
    </row>
    <row r="31" spans="1:18" s="37" customFormat="1" ht="26.1" customHeight="1" x14ac:dyDescent="0.2">
      <c r="A31" s="76" t="s">
        <v>65</v>
      </c>
      <c r="B31" s="33" t="str">
        <f>'[1]CAP TRUONG_HKI'!B34</f>
        <v xml:space="preserve">Bùi Anh </v>
      </c>
      <c r="C31" s="72" t="str">
        <f>'[1]CAP TRUONG_HKI'!C34</f>
        <v>Tuấn</v>
      </c>
      <c r="D31" s="88"/>
      <c r="E31" s="89"/>
      <c r="F31" s="80"/>
      <c r="G31" s="80"/>
      <c r="H31" s="80">
        <f t="shared" si="0"/>
        <v>0</v>
      </c>
      <c r="I31" s="80">
        <v>587</v>
      </c>
      <c r="J31" s="80">
        <v>0</v>
      </c>
      <c r="K31" s="81">
        <f t="shared" si="1"/>
        <v>587</v>
      </c>
      <c r="L31" s="80">
        <v>0</v>
      </c>
      <c r="M31" s="80">
        <f>K31-H31</f>
        <v>587</v>
      </c>
      <c r="N31" s="80">
        <f t="shared" si="3"/>
        <v>0</v>
      </c>
      <c r="O31" s="81">
        <f t="shared" si="4"/>
        <v>176.3</v>
      </c>
      <c r="P31" s="35"/>
      <c r="Q31" s="36"/>
      <c r="R31" s="36"/>
    </row>
    <row r="32" spans="1:18" s="37" customFormat="1" ht="45" customHeight="1" x14ac:dyDescent="0.2">
      <c r="A32" s="76" t="s">
        <v>66</v>
      </c>
      <c r="B32" s="33" t="str">
        <f>'[1]CAP TRUONG_HKI'!B35</f>
        <v>Chung Trần Thế</v>
      </c>
      <c r="C32" s="34" t="str">
        <f>'[1]CAP TRUONG_HKI'!C35</f>
        <v>Vinh</v>
      </c>
      <c r="D32" s="90"/>
      <c r="E32" s="91"/>
      <c r="F32" s="80">
        <v>60</v>
      </c>
      <c r="G32" s="80"/>
      <c r="H32" s="80">
        <f t="shared" si="0"/>
        <v>60</v>
      </c>
      <c r="I32" s="80">
        <v>587</v>
      </c>
      <c r="J32" s="80">
        <v>0</v>
      </c>
      <c r="K32" s="80">
        <f t="shared" si="1"/>
        <v>587</v>
      </c>
      <c r="L32" s="80">
        <v>0</v>
      </c>
      <c r="M32" s="80">
        <f t="shared" si="2"/>
        <v>527</v>
      </c>
      <c r="N32" s="80">
        <f t="shared" si="3"/>
        <v>0</v>
      </c>
      <c r="O32" s="81">
        <f t="shared" si="4"/>
        <v>158.30000000000001</v>
      </c>
      <c r="P32" s="35" t="s">
        <v>86</v>
      </c>
      <c r="Q32" s="36"/>
      <c r="R32" s="36"/>
    </row>
    <row r="33" spans="1:18" s="37" customFormat="1" ht="26.1" customHeight="1" x14ac:dyDescent="0.2">
      <c r="A33" s="76" t="s">
        <v>67</v>
      </c>
      <c r="B33" s="33" t="str">
        <f>'[1]CAP TRUONG_HKI'!B36</f>
        <v>Nguyễn Thanh</v>
      </c>
      <c r="C33" s="34" t="str">
        <f>'[1]CAP TRUONG_HKI'!C36</f>
        <v>Vũ</v>
      </c>
      <c r="D33" s="84"/>
      <c r="E33" s="80"/>
      <c r="F33" s="80"/>
      <c r="G33" s="80"/>
      <c r="H33" s="80">
        <f t="shared" si="0"/>
        <v>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587</v>
      </c>
      <c r="N33" s="80">
        <f t="shared" si="3"/>
        <v>0</v>
      </c>
      <c r="O33" s="81">
        <f t="shared" si="4"/>
        <v>176.3</v>
      </c>
      <c r="P33" s="35"/>
      <c r="Q33" s="36"/>
      <c r="R33" s="36"/>
    </row>
    <row r="34" spans="1:18" s="37" customFormat="1" ht="26.1" customHeight="1" x14ac:dyDescent="0.2">
      <c r="A34" s="76" t="s">
        <v>68</v>
      </c>
      <c r="B34" s="33" t="str">
        <f>'[1]CAP TRUONG_HKI'!B37</f>
        <v xml:space="preserve">Lư Thị Yến </v>
      </c>
      <c r="C34" s="34" t="str">
        <f>'[1]CAP TRUONG_HKI'!C37</f>
        <v>Vũ</v>
      </c>
      <c r="D34" s="84"/>
      <c r="E34" s="80"/>
      <c r="F34" s="80"/>
      <c r="G34" s="80"/>
      <c r="H34" s="80">
        <f t="shared" si="0"/>
        <v>0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587</v>
      </c>
      <c r="N34" s="80">
        <f t="shared" si="3"/>
        <v>0</v>
      </c>
      <c r="O34" s="81">
        <f t="shared" si="4"/>
        <v>176.3</v>
      </c>
      <c r="P34" s="35"/>
      <c r="Q34" s="36"/>
      <c r="R34" s="36"/>
    </row>
    <row r="35" spans="1:18" s="37" customFormat="1" ht="26.1" customHeight="1" x14ac:dyDescent="0.2">
      <c r="A35" s="32"/>
      <c r="B35" s="123" t="str">
        <f>'[1]CAP TRUONG_HKI'!B38</f>
        <v>Tổng cộng</v>
      </c>
      <c r="C35" s="124"/>
      <c r="D35" s="125"/>
      <c r="E35" s="94">
        <f t="shared" ref="E35:O35" si="6">SUM(E12:E34)</f>
        <v>0</v>
      </c>
      <c r="F35" s="94">
        <f t="shared" si="6"/>
        <v>120</v>
      </c>
      <c r="G35" s="94">
        <f t="shared" si="6"/>
        <v>0</v>
      </c>
      <c r="H35" s="80">
        <f t="shared" si="0"/>
        <v>120</v>
      </c>
      <c r="I35" s="94">
        <f t="shared" si="6"/>
        <v>13501</v>
      </c>
      <c r="J35" s="94">
        <f t="shared" si="6"/>
        <v>547</v>
      </c>
      <c r="K35" s="94">
        <f t="shared" si="6"/>
        <v>12954</v>
      </c>
      <c r="L35" s="92">
        <f t="shared" si="6"/>
        <v>0</v>
      </c>
      <c r="M35" s="94">
        <f t="shared" si="6"/>
        <v>12834</v>
      </c>
      <c r="N35" s="92">
        <f t="shared" si="6"/>
        <v>0</v>
      </c>
      <c r="O35" s="93">
        <f t="shared" si="6"/>
        <v>3854.6000000000017</v>
      </c>
      <c r="P35" s="38"/>
      <c r="Q35" s="36"/>
      <c r="R35" s="36"/>
    </row>
    <row r="36" spans="1:18" ht="8.25" customHeight="1" x14ac:dyDescent="0.25">
      <c r="B36" s="41"/>
    </row>
    <row r="37" spans="1:18" x14ac:dyDescent="0.25">
      <c r="B37" s="44"/>
      <c r="C37" s="45"/>
      <c r="D37" s="45"/>
      <c r="E37" s="46"/>
      <c r="F37" s="46"/>
      <c r="G37" s="46"/>
      <c r="H37" s="46"/>
      <c r="I37" s="46"/>
      <c r="J37" s="47"/>
      <c r="K37" s="47"/>
      <c r="L37" s="103" t="s">
        <v>87</v>
      </c>
      <c r="M37" s="103"/>
      <c r="N37" s="103"/>
      <c r="O37" s="103"/>
      <c r="Q37" s="48"/>
      <c r="R37" s="48"/>
    </row>
    <row r="38" spans="1:18" ht="22.5" customHeight="1" x14ac:dyDescent="0.25">
      <c r="B38" s="126" t="s">
        <v>38</v>
      </c>
      <c r="C38" s="126"/>
      <c r="E38"/>
      <c r="G38" s="132" t="s">
        <v>39</v>
      </c>
      <c r="H38" s="132"/>
      <c r="I38" s="132"/>
      <c r="J38" s="49"/>
      <c r="K38" s="49"/>
      <c r="L38" s="132" t="s">
        <v>40</v>
      </c>
      <c r="M38" s="132"/>
      <c r="N38" s="132"/>
      <c r="O38" s="132"/>
      <c r="Q38" s="50"/>
      <c r="R38" s="50"/>
    </row>
    <row r="39" spans="1:18" x14ac:dyDescent="0.25">
      <c r="B39" s="51"/>
      <c r="C39" s="51"/>
      <c r="D39" s="52"/>
      <c r="E39" s="52"/>
      <c r="F39" s="52"/>
      <c r="G39" s="52"/>
      <c r="H39" s="53"/>
      <c r="I39" s="51"/>
      <c r="J39" s="53"/>
      <c r="K39" s="54"/>
      <c r="L39" s="53"/>
      <c r="M39" s="55"/>
      <c r="N39" s="56"/>
      <c r="O39" s="57"/>
      <c r="Q39" s="58"/>
      <c r="R39" s="59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10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120"/>
      <c r="C43" s="120"/>
      <c r="E43" s="66"/>
      <c r="G43" s="127" t="s">
        <v>88</v>
      </c>
      <c r="H43" s="127"/>
      <c r="I43" s="127"/>
      <c r="J43" s="67"/>
      <c r="K43" s="67"/>
      <c r="L43" s="127" t="s">
        <v>89</v>
      </c>
      <c r="M43" s="127"/>
      <c r="N43" s="127"/>
      <c r="O43" s="127"/>
      <c r="Q43" s="65"/>
      <c r="R43" s="59"/>
    </row>
    <row r="44" spans="1:18" x14ac:dyDescent="0.25">
      <c r="B44" s="44"/>
      <c r="C44" s="60"/>
      <c r="D44" s="60"/>
      <c r="E44" s="63"/>
      <c r="F44" s="63"/>
      <c r="G44" s="63"/>
      <c r="H44" s="64"/>
      <c r="I44" s="64"/>
      <c r="J44" s="64"/>
      <c r="K44" s="51"/>
      <c r="L44" s="64"/>
      <c r="M44" s="64"/>
      <c r="N44" s="68"/>
      <c r="O44" s="69"/>
      <c r="P44" s="70"/>
      <c r="Q44" s="65"/>
      <c r="R44" s="59"/>
    </row>
  </sheetData>
  <mergeCells count="26">
    <mergeCell ref="B43:C43"/>
    <mergeCell ref="P9:P10"/>
    <mergeCell ref="B11:C11"/>
    <mergeCell ref="B35:D35"/>
    <mergeCell ref="B38:C38"/>
    <mergeCell ref="L43:O43"/>
    <mergeCell ref="I9:I10"/>
    <mergeCell ref="J9:J10"/>
    <mergeCell ref="K9:K10"/>
    <mergeCell ref="L9:L10"/>
    <mergeCell ref="M9:M10"/>
    <mergeCell ref="N9:N10"/>
    <mergeCell ref="G38:I38"/>
    <mergeCell ref="G43:I43"/>
    <mergeCell ref="L38:O38"/>
    <mergeCell ref="O9:O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0866141732283472" right="0.31496062992125984" top="0.55118110236220474" bottom="0.55118110236220474" header="0.31496062992125984" footer="0.31496062992125984"/>
  <pageSetup paperSize="9" scale="85" fitToHeight="0" orientation="landscape" r:id="rId1"/>
  <rowBreaks count="1" manualBreakCount="1">
    <brk id="2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"/>
      <c r="J1" s="1"/>
      <c r="K1" s="99"/>
      <c r="L1" s="3" t="s">
        <v>1</v>
      </c>
      <c r="M1" s="1"/>
      <c r="N1" s="4"/>
      <c r="P1" s="5"/>
    </row>
    <row r="2" spans="1:18" x14ac:dyDescent="0.25">
      <c r="A2" s="117" t="s">
        <v>2</v>
      </c>
      <c r="B2" s="117"/>
      <c r="C2" s="117"/>
      <c r="D2" s="117"/>
      <c r="E2" s="117"/>
      <c r="F2" s="117"/>
      <c r="G2" s="117"/>
      <c r="H2" s="3"/>
      <c r="I2" s="1"/>
      <c r="J2" s="1"/>
      <c r="K2" s="99"/>
      <c r="L2" s="3" t="s">
        <v>3</v>
      </c>
      <c r="M2" s="1"/>
      <c r="N2" s="4"/>
      <c r="P2" s="5"/>
    </row>
    <row r="3" spans="1:18" x14ac:dyDescent="0.25">
      <c r="A3" s="100"/>
      <c r="B3" s="100"/>
      <c r="C3" s="100" t="s">
        <v>4</v>
      </c>
      <c r="D3" s="100"/>
      <c r="E3" s="100"/>
      <c r="F3" s="100"/>
      <c r="G3" s="100"/>
      <c r="H3" s="3"/>
      <c r="I3" s="1"/>
      <c r="J3" s="1"/>
      <c r="K3" s="99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5"/>
      <c r="R5" s="15"/>
    </row>
    <row r="6" spans="1:18" s="16" customFormat="1" ht="20.25" x14ac:dyDescent="0.3">
      <c r="A6" s="119" t="s">
        <v>42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5"/>
      <c r="R6" s="15"/>
    </row>
    <row r="7" spans="1:18" s="16" customFormat="1" ht="20.25" x14ac:dyDescent="0.3">
      <c r="A7" s="119" t="str">
        <f>'[1]CAP TRUONG_HKI'!A8:I8</f>
        <v>KHOA CÔNG NGHỆ CƠ KHÍ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9.75" customHeight="1" x14ac:dyDescent="0.25">
      <c r="A9" s="105" t="s">
        <v>6</v>
      </c>
      <c r="B9" s="107" t="s">
        <v>7</v>
      </c>
      <c r="C9" s="108"/>
      <c r="D9" s="111" t="s">
        <v>8</v>
      </c>
      <c r="E9" s="112"/>
      <c r="F9" s="113" t="s">
        <v>9</v>
      </c>
      <c r="G9" s="113"/>
      <c r="H9" s="114" t="s">
        <v>10</v>
      </c>
      <c r="I9" s="128" t="s">
        <v>11</v>
      </c>
      <c r="J9" s="128" t="s">
        <v>12</v>
      </c>
      <c r="K9" s="128" t="s">
        <v>13</v>
      </c>
      <c r="L9" s="128" t="s">
        <v>14</v>
      </c>
      <c r="M9" s="128" t="s">
        <v>15</v>
      </c>
      <c r="N9" s="130" t="s">
        <v>16</v>
      </c>
      <c r="O9" s="130" t="s">
        <v>17</v>
      </c>
      <c r="P9" s="113" t="s">
        <v>18</v>
      </c>
    </row>
    <row r="10" spans="1:18" ht="42.75" x14ac:dyDescent="0.25">
      <c r="A10" s="106"/>
      <c r="B10" s="109"/>
      <c r="C10" s="110"/>
      <c r="D10" s="22" t="s">
        <v>19</v>
      </c>
      <c r="E10" s="97" t="s">
        <v>20</v>
      </c>
      <c r="F10" s="95" t="s">
        <v>21</v>
      </c>
      <c r="G10" s="95" t="s">
        <v>22</v>
      </c>
      <c r="H10" s="115"/>
      <c r="I10" s="129"/>
      <c r="J10" s="129"/>
      <c r="K10" s="129"/>
      <c r="L10" s="129"/>
      <c r="M10" s="129"/>
      <c r="N10" s="131"/>
      <c r="O10" s="131"/>
      <c r="P10" s="113"/>
    </row>
    <row r="11" spans="1:18" s="31" customFormat="1" ht="12.75" x14ac:dyDescent="0.2">
      <c r="A11" s="25" t="s">
        <v>23</v>
      </c>
      <c r="B11" s="121" t="s">
        <v>24</v>
      </c>
      <c r="C11" s="122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25.5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>
        <v>4</v>
      </c>
      <c r="H12" s="80">
        <f>F12+G12</f>
        <v>4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583</v>
      </c>
      <c r="N12" s="80">
        <f>ROUND(L12/3.33,1)</f>
        <v>0</v>
      </c>
      <c r="O12" s="81">
        <f>ROUND(M12/3.33,1)</f>
        <v>175.1</v>
      </c>
      <c r="P12" s="35" t="s">
        <v>72</v>
      </c>
      <c r="Q12" s="36"/>
      <c r="R12" s="36"/>
    </row>
    <row r="13" spans="1:18" s="5" customForma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F13+G13</f>
        <v>0</v>
      </c>
      <c r="I13" s="80">
        <v>587</v>
      </c>
      <c r="J13" s="80">
        <v>0</v>
      </c>
      <c r="K13" s="81">
        <f t="shared" ref="K13:K35" si="1">I13-J13</f>
        <v>587</v>
      </c>
      <c r="L13" s="81">
        <v>0</v>
      </c>
      <c r="M13" s="81">
        <f t="shared" ref="M13:M35" si="2">K13-H13</f>
        <v>587</v>
      </c>
      <c r="N13" s="80">
        <f t="shared" ref="N13:O35" si="3">ROUND(L13/3.33,1)</f>
        <v>0</v>
      </c>
      <c r="O13" s="81">
        <f t="shared" si="3"/>
        <v>176.3</v>
      </c>
      <c r="P13" s="35"/>
      <c r="Q13" s="39"/>
      <c r="R13" s="39"/>
    </row>
    <row r="14" spans="1:18" s="5" customFormat="1" ht="25.5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>
        <v>4</v>
      </c>
      <c r="H14" s="80">
        <f t="shared" si="0"/>
        <v>4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583</v>
      </c>
      <c r="N14" s="80">
        <f t="shared" si="3"/>
        <v>0</v>
      </c>
      <c r="O14" s="81">
        <f t="shared" si="3"/>
        <v>175.1</v>
      </c>
      <c r="P14" s="35" t="s">
        <v>72</v>
      </c>
      <c r="Q14" s="39"/>
      <c r="R14" s="39"/>
    </row>
    <row r="15" spans="1:18" s="5" customFormat="1" ht="25.5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>
        <v>4</v>
      </c>
      <c r="H15" s="80">
        <f t="shared" si="0"/>
        <v>4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583</v>
      </c>
      <c r="N15" s="80">
        <f t="shared" si="3"/>
        <v>0</v>
      </c>
      <c r="O15" s="81">
        <f t="shared" si="3"/>
        <v>175.1</v>
      </c>
      <c r="P15" s="35" t="s">
        <v>72</v>
      </c>
      <c r="Q15" s="39"/>
      <c r="R15" s="39"/>
    </row>
    <row r="16" spans="1:18" s="5" customFormat="1" ht="38.25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>
        <v>4</v>
      </c>
      <c r="H16" s="80">
        <f t="shared" si="0"/>
        <v>4</v>
      </c>
      <c r="I16" s="80">
        <v>587</v>
      </c>
      <c r="J16" s="80">
        <f>ROUND(587/2,1)</f>
        <v>293.5</v>
      </c>
      <c r="K16" s="81">
        <f t="shared" si="1"/>
        <v>293.5</v>
      </c>
      <c r="L16" s="80">
        <v>0</v>
      </c>
      <c r="M16" s="81">
        <f t="shared" si="2"/>
        <v>289.5</v>
      </c>
      <c r="N16" s="80">
        <f t="shared" si="3"/>
        <v>0</v>
      </c>
      <c r="O16" s="81">
        <f t="shared" si="3"/>
        <v>86.9</v>
      </c>
      <c r="P16" s="101" t="s">
        <v>81</v>
      </c>
      <c r="Q16" s="39"/>
      <c r="R16" s="39"/>
    </row>
    <row r="17" spans="1:18" s="37" customFormat="1" ht="25.5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/>
      <c r="G17" s="80">
        <v>30</v>
      </c>
      <c r="H17" s="80">
        <f t="shared" si="0"/>
        <v>30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557</v>
      </c>
      <c r="N17" s="80">
        <f t="shared" si="3"/>
        <v>0</v>
      </c>
      <c r="O17" s="81">
        <f t="shared" si="3"/>
        <v>167.3</v>
      </c>
      <c r="P17" s="35" t="s">
        <v>76</v>
      </c>
      <c r="Q17" s="36"/>
      <c r="R17" s="36"/>
    </row>
    <row r="18" spans="1:18" s="75" customFormat="1" ht="25.5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>
        <v>4</v>
      </c>
      <c r="H18" s="80">
        <f t="shared" si="0"/>
        <v>4</v>
      </c>
      <c r="I18" s="80">
        <v>587</v>
      </c>
      <c r="J18" s="86">
        <v>0</v>
      </c>
      <c r="K18" s="86">
        <f t="shared" si="1"/>
        <v>587</v>
      </c>
      <c r="L18" s="80">
        <v>0</v>
      </c>
      <c r="M18" s="81">
        <f t="shared" si="2"/>
        <v>583</v>
      </c>
      <c r="N18" s="80">
        <f t="shared" si="3"/>
        <v>0</v>
      </c>
      <c r="O18" s="81">
        <f t="shared" si="3"/>
        <v>175.1</v>
      </c>
      <c r="P18" s="35" t="s">
        <v>72</v>
      </c>
      <c r="Q18" s="74"/>
      <c r="R18" s="74"/>
    </row>
    <row r="19" spans="1:18" s="37" customFormat="1" ht="25.5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>
        <v>4</v>
      </c>
      <c r="H19" s="80">
        <f t="shared" si="0"/>
        <v>4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583</v>
      </c>
      <c r="N19" s="80">
        <f t="shared" si="3"/>
        <v>0</v>
      </c>
      <c r="O19" s="81">
        <f t="shared" si="3"/>
        <v>175.1</v>
      </c>
      <c r="P19" s="35" t="s">
        <v>72</v>
      </c>
      <c r="Q19" s="36"/>
      <c r="R19" s="36"/>
    </row>
    <row r="20" spans="1:18" s="37" customFormat="1" ht="25.5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>
        <v>4</v>
      </c>
      <c r="H20" s="80">
        <f t="shared" si="0"/>
        <v>4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583</v>
      </c>
      <c r="N20" s="80">
        <f t="shared" si="3"/>
        <v>0</v>
      </c>
      <c r="O20" s="81">
        <f t="shared" si="3"/>
        <v>175.1</v>
      </c>
      <c r="P20" s="35" t="s">
        <v>72</v>
      </c>
      <c r="Q20" s="36"/>
      <c r="R20" s="36"/>
    </row>
    <row r="21" spans="1:18" s="37" customFormat="1" ht="25.5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>
        <v>4</v>
      </c>
      <c r="H21" s="80">
        <f t="shared" si="0"/>
        <v>4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583</v>
      </c>
      <c r="N21" s="80">
        <f t="shared" si="3"/>
        <v>0</v>
      </c>
      <c r="O21" s="81">
        <f t="shared" si="3"/>
        <v>175.1</v>
      </c>
      <c r="P21" s="35" t="s">
        <v>72</v>
      </c>
      <c r="Q21" s="36"/>
      <c r="R21" s="36"/>
    </row>
    <row r="22" spans="1:18" s="37" customFormat="1" ht="25.5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>
        <v>4</v>
      </c>
      <c r="H22" s="80">
        <f t="shared" si="0"/>
        <v>4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583</v>
      </c>
      <c r="N22" s="80">
        <f t="shared" si="3"/>
        <v>0</v>
      </c>
      <c r="O22" s="81">
        <f t="shared" si="3"/>
        <v>175.1</v>
      </c>
      <c r="P22" s="35" t="s">
        <v>72</v>
      </c>
      <c r="Q22" s="36"/>
      <c r="R22" s="36"/>
    </row>
    <row r="23" spans="1:18" s="75" customFormat="1" ht="5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>
        <v>60</v>
      </c>
      <c r="G23" s="86">
        <v>30</v>
      </c>
      <c r="H23" s="80">
        <f t="shared" si="0"/>
        <v>90</v>
      </c>
      <c r="I23" s="80">
        <v>587</v>
      </c>
      <c r="J23" s="86">
        <v>0</v>
      </c>
      <c r="K23" s="86">
        <f t="shared" si="1"/>
        <v>587</v>
      </c>
      <c r="L23" s="80">
        <v>0</v>
      </c>
      <c r="M23" s="81">
        <f t="shared" si="2"/>
        <v>497</v>
      </c>
      <c r="N23" s="80">
        <f t="shared" si="3"/>
        <v>0</v>
      </c>
      <c r="O23" s="81">
        <f t="shared" si="3"/>
        <v>149.19999999999999</v>
      </c>
      <c r="P23" s="73" t="s">
        <v>69</v>
      </c>
      <c r="Q23" s="74"/>
      <c r="R23" s="74"/>
    </row>
    <row r="24" spans="1:18" s="37" customFormat="1" ht="25.5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>
        <v>4</v>
      </c>
      <c r="H24" s="80">
        <f t="shared" si="0"/>
        <v>4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583</v>
      </c>
      <c r="N24" s="80">
        <f t="shared" si="3"/>
        <v>0</v>
      </c>
      <c r="O24" s="81">
        <f t="shared" si="3"/>
        <v>175.1</v>
      </c>
      <c r="P24" s="35" t="s">
        <v>72</v>
      </c>
      <c r="Q24" s="36"/>
      <c r="R24" s="36"/>
    </row>
    <row r="25" spans="1:18" s="37" customFormat="1" ht="25.5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>
        <v>4</v>
      </c>
      <c r="H25" s="80">
        <f t="shared" si="0"/>
        <v>4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583</v>
      </c>
      <c r="N25" s="80">
        <f>ROUND(L24/3.33,1)</f>
        <v>0</v>
      </c>
      <c r="O25" s="81">
        <f t="shared" si="3"/>
        <v>175.1</v>
      </c>
      <c r="P25" s="35" t="s">
        <v>72</v>
      </c>
      <c r="Q25" s="36"/>
      <c r="R25" s="36"/>
    </row>
    <row r="26" spans="1:18" s="37" customFormat="1" ht="25.5" x14ac:dyDescent="0.2">
      <c r="A26" s="76" t="s">
        <v>60</v>
      </c>
      <c r="B26" s="33" t="s">
        <v>80</v>
      </c>
      <c r="C26" s="34" t="s">
        <v>77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f>ROUND(587/44*17,1)</f>
        <v>226.8</v>
      </c>
      <c r="K26" s="80">
        <f t="shared" si="1"/>
        <v>360.2</v>
      </c>
      <c r="L26" s="80">
        <v>0</v>
      </c>
      <c r="M26" s="80">
        <f t="shared" si="2"/>
        <v>360.2</v>
      </c>
      <c r="N26" s="80">
        <f>ROUND(L25/3.33,1)</f>
        <v>0</v>
      </c>
      <c r="O26" s="81">
        <f t="shared" si="3"/>
        <v>108.2</v>
      </c>
      <c r="P26" s="35" t="s">
        <v>79</v>
      </c>
      <c r="Q26" s="36"/>
      <c r="R26" s="36"/>
    </row>
    <row r="27" spans="1:18" s="37" customFormat="1" ht="25.5" x14ac:dyDescent="0.2">
      <c r="A27" s="76" t="s">
        <v>61</v>
      </c>
      <c r="B27" s="33" t="s">
        <v>45</v>
      </c>
      <c r="C27" s="34" t="s">
        <v>73</v>
      </c>
      <c r="D27" s="84"/>
      <c r="E27" s="80"/>
      <c r="F27" s="80"/>
      <c r="G27" s="80">
        <v>4</v>
      </c>
      <c r="H27" s="80">
        <f t="shared" si="0"/>
        <v>4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583</v>
      </c>
      <c r="N27" s="80">
        <f t="shared" si="3"/>
        <v>0</v>
      </c>
      <c r="O27" s="81">
        <f t="shared" si="3"/>
        <v>175.1</v>
      </c>
      <c r="P27" s="35" t="s">
        <v>72</v>
      </c>
      <c r="Q27" s="36"/>
      <c r="R27" s="36"/>
    </row>
    <row r="28" spans="1:18" s="37" customFormat="1" ht="25.5" x14ac:dyDescent="0.2">
      <c r="A28" s="76" t="s">
        <v>62</v>
      </c>
      <c r="B28" s="33" t="str">
        <f>'[1]CAP TRUONG_HKI'!B30</f>
        <v xml:space="preserve">Nguyễn Ngọc </v>
      </c>
      <c r="C28" s="34" t="str">
        <f>'[1]CAP TRUONG_HKI'!C30</f>
        <v>Quỳnh</v>
      </c>
      <c r="D28" s="84"/>
      <c r="E28" s="80"/>
      <c r="F28" s="80"/>
      <c r="G28" s="80">
        <v>4</v>
      </c>
      <c r="H28" s="80">
        <f t="shared" si="0"/>
        <v>4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583</v>
      </c>
      <c r="N28" s="80">
        <f t="shared" si="3"/>
        <v>0</v>
      </c>
      <c r="O28" s="81">
        <f t="shared" si="3"/>
        <v>175.1</v>
      </c>
      <c r="P28" s="35" t="s">
        <v>72</v>
      </c>
      <c r="Q28" s="36"/>
      <c r="R28" s="36"/>
    </row>
    <row r="29" spans="1:18" s="37" customFormat="1" ht="25.5" x14ac:dyDescent="0.2">
      <c r="A29" s="76" t="s">
        <v>63</v>
      </c>
      <c r="B29" s="33" t="str">
        <f>'[1]CAP TRUONG_HKI'!B31</f>
        <v xml:space="preserve">Phan Văn </v>
      </c>
      <c r="C29" s="34" t="str">
        <f>'[1]CAP TRUONG_HKI'!C31</f>
        <v>Thành</v>
      </c>
      <c r="D29" s="84"/>
      <c r="E29" s="80"/>
      <c r="F29" s="80"/>
      <c r="G29" s="80">
        <v>4</v>
      </c>
      <c r="H29" s="80">
        <f t="shared" si="0"/>
        <v>4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583</v>
      </c>
      <c r="N29" s="80">
        <f t="shared" si="3"/>
        <v>0</v>
      </c>
      <c r="O29" s="81">
        <f t="shared" si="3"/>
        <v>175.1</v>
      </c>
      <c r="P29" s="35" t="s">
        <v>72</v>
      </c>
      <c r="Q29" s="36"/>
      <c r="R29" s="36"/>
    </row>
    <row r="30" spans="1:18" s="37" customFormat="1" ht="51" x14ac:dyDescent="0.2">
      <c r="A30" s="76" t="s">
        <v>64</v>
      </c>
      <c r="B30" s="33" t="str">
        <f>'[1]CAP TRUONG_HKI'!B32</f>
        <v xml:space="preserve">Trần Minh </v>
      </c>
      <c r="C30" s="72" t="str">
        <f>'[1]CAP TRUONG_HKI'!C32</f>
        <v>Thông</v>
      </c>
      <c r="D30" s="84"/>
      <c r="E30" s="80"/>
      <c r="F30" s="80"/>
      <c r="G30" s="80">
        <f>60/2</f>
        <v>30</v>
      </c>
      <c r="H30" s="80">
        <f t="shared" si="0"/>
        <v>30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 t="shared" si="2"/>
        <v>557</v>
      </c>
      <c r="N30" s="80">
        <f t="shared" si="3"/>
        <v>0</v>
      </c>
      <c r="O30" s="81">
        <f t="shared" si="3"/>
        <v>167.3</v>
      </c>
      <c r="P30" s="35" t="s">
        <v>70</v>
      </c>
      <c r="Q30" s="36"/>
      <c r="R30" s="36"/>
    </row>
    <row r="31" spans="1:18" s="37" customFormat="1" ht="25.5" x14ac:dyDescent="0.2">
      <c r="A31" s="76" t="s">
        <v>65</v>
      </c>
      <c r="B31" s="33" t="str">
        <f>'[1]CAP TRUONG_HKI'!B33</f>
        <v xml:space="preserve">Phan Thị Xuân </v>
      </c>
      <c r="C31" s="34" t="str">
        <f>'[1]CAP TRUONG_HKI'!C33</f>
        <v>Trang</v>
      </c>
      <c r="D31" s="84"/>
      <c r="E31" s="80"/>
      <c r="F31" s="80"/>
      <c r="G31" s="80">
        <v>4</v>
      </c>
      <c r="H31" s="80">
        <f t="shared" si="0"/>
        <v>4</v>
      </c>
      <c r="I31" s="80">
        <v>587</v>
      </c>
      <c r="J31" s="80">
        <v>0</v>
      </c>
      <c r="K31" s="80">
        <f t="shared" si="1"/>
        <v>587</v>
      </c>
      <c r="L31" s="80">
        <v>0</v>
      </c>
      <c r="M31" s="80">
        <f>K31-H31</f>
        <v>583</v>
      </c>
      <c r="N31" s="80">
        <f t="shared" si="3"/>
        <v>0</v>
      </c>
      <c r="O31" s="81">
        <f t="shared" si="3"/>
        <v>175.1</v>
      </c>
      <c r="P31" s="35" t="s">
        <v>72</v>
      </c>
      <c r="Q31" s="36"/>
      <c r="R31" s="36"/>
    </row>
    <row r="32" spans="1:18" s="37" customFormat="1" ht="51" x14ac:dyDescent="0.2">
      <c r="A32" s="76" t="s">
        <v>66</v>
      </c>
      <c r="B32" s="33" t="str">
        <f>'[1]CAP TRUONG_HKI'!B34</f>
        <v xml:space="preserve">Bùi Anh </v>
      </c>
      <c r="C32" s="72" t="str">
        <f>'[1]CAP TRUONG_HKI'!C34</f>
        <v>Tuấn</v>
      </c>
      <c r="D32" s="88"/>
      <c r="E32" s="89"/>
      <c r="F32" s="80"/>
      <c r="G32" s="80">
        <f>30+4</f>
        <v>34</v>
      </c>
      <c r="H32" s="80">
        <f t="shared" si="0"/>
        <v>34</v>
      </c>
      <c r="I32" s="80">
        <v>587</v>
      </c>
      <c r="J32" s="80">
        <v>0</v>
      </c>
      <c r="K32" s="81">
        <f t="shared" si="1"/>
        <v>587</v>
      </c>
      <c r="L32" s="80">
        <v>0</v>
      </c>
      <c r="M32" s="80">
        <f>K32-H32</f>
        <v>553</v>
      </c>
      <c r="N32" s="80">
        <f t="shared" si="3"/>
        <v>0</v>
      </c>
      <c r="O32" s="81">
        <f t="shared" si="3"/>
        <v>166.1</v>
      </c>
      <c r="P32" s="35" t="s">
        <v>75</v>
      </c>
      <c r="Q32" s="36"/>
      <c r="R32" s="36"/>
    </row>
    <row r="33" spans="1:18" s="37" customFormat="1" ht="76.5" x14ac:dyDescent="0.2">
      <c r="A33" s="76" t="s">
        <v>67</v>
      </c>
      <c r="B33" s="33" t="str">
        <f>'[1]CAP TRUONG_HKI'!B35</f>
        <v>Chung Trần Thế</v>
      </c>
      <c r="C33" s="34" t="str">
        <f>'[1]CAP TRUONG_HKI'!C35</f>
        <v>Vinh</v>
      </c>
      <c r="D33" s="90"/>
      <c r="E33" s="91"/>
      <c r="F33" s="80"/>
      <c r="G33" s="80">
        <f>60+60</f>
        <v>120</v>
      </c>
      <c r="H33" s="80">
        <f t="shared" si="0"/>
        <v>120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467</v>
      </c>
      <c r="N33" s="80">
        <f t="shared" si="3"/>
        <v>0</v>
      </c>
      <c r="O33" s="81">
        <f t="shared" si="3"/>
        <v>140.19999999999999</v>
      </c>
      <c r="P33" s="35" t="s">
        <v>74</v>
      </c>
      <c r="Q33" s="36"/>
      <c r="R33" s="36"/>
    </row>
    <row r="34" spans="1:18" s="37" customFormat="1" ht="25.5" x14ac:dyDescent="0.2">
      <c r="A34" s="76" t="s">
        <v>68</v>
      </c>
      <c r="B34" s="33" t="str">
        <f>'[1]CAP TRUONG_HKI'!B36</f>
        <v>Nguyễn Thanh</v>
      </c>
      <c r="C34" s="34" t="str">
        <f>'[1]CAP TRUONG_HKI'!C36</f>
        <v>Vũ</v>
      </c>
      <c r="D34" s="84"/>
      <c r="E34" s="80"/>
      <c r="F34" s="80"/>
      <c r="G34" s="80">
        <v>4</v>
      </c>
      <c r="H34" s="80">
        <f t="shared" si="0"/>
        <v>4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583</v>
      </c>
      <c r="N34" s="80">
        <f t="shared" si="3"/>
        <v>0</v>
      </c>
      <c r="O34" s="81">
        <f t="shared" si="3"/>
        <v>175.1</v>
      </c>
      <c r="P34" s="35" t="s">
        <v>72</v>
      </c>
      <c r="Q34" s="36"/>
      <c r="R34" s="36"/>
    </row>
    <row r="35" spans="1:18" s="37" customFormat="1" ht="51" x14ac:dyDescent="0.2">
      <c r="A35" s="76" t="s">
        <v>78</v>
      </c>
      <c r="B35" s="33" t="str">
        <f>'[1]CAP TRUONG_HKI'!B37</f>
        <v xml:space="preserve">Lư Thị Yến </v>
      </c>
      <c r="C35" s="34" t="str">
        <f>'[1]CAP TRUONG_HKI'!C37</f>
        <v>Vũ</v>
      </c>
      <c r="D35" s="84"/>
      <c r="E35" s="80"/>
      <c r="F35" s="80"/>
      <c r="G35" s="80">
        <f>60/2</f>
        <v>30</v>
      </c>
      <c r="H35" s="80">
        <f t="shared" si="0"/>
        <v>30</v>
      </c>
      <c r="I35" s="80">
        <v>587</v>
      </c>
      <c r="J35" s="80">
        <v>0</v>
      </c>
      <c r="K35" s="80">
        <f t="shared" si="1"/>
        <v>587</v>
      </c>
      <c r="L35" s="80">
        <v>0</v>
      </c>
      <c r="M35" s="80">
        <f t="shared" si="2"/>
        <v>557</v>
      </c>
      <c r="N35" s="80">
        <f t="shared" si="3"/>
        <v>0</v>
      </c>
      <c r="O35" s="81">
        <f t="shared" si="3"/>
        <v>167.3</v>
      </c>
      <c r="P35" s="35" t="s">
        <v>70</v>
      </c>
      <c r="Q35" s="36"/>
      <c r="R35" s="36"/>
    </row>
    <row r="36" spans="1:18" s="37" customFormat="1" x14ac:dyDescent="0.2">
      <c r="A36" s="32"/>
      <c r="B36" s="123" t="str">
        <f>'[1]CAP TRUONG_HKI'!B38</f>
        <v>Tổng cộng</v>
      </c>
      <c r="C36" s="124"/>
      <c r="D36" s="125"/>
      <c r="E36" s="94">
        <f t="shared" ref="E36:O36" si="4">SUM(E12:E35)</f>
        <v>0</v>
      </c>
      <c r="F36" s="94">
        <f t="shared" si="4"/>
        <v>60</v>
      </c>
      <c r="G36" s="94">
        <f t="shared" si="4"/>
        <v>338</v>
      </c>
      <c r="H36" s="94">
        <f t="shared" si="4"/>
        <v>398</v>
      </c>
      <c r="I36" s="94">
        <f t="shared" si="4"/>
        <v>14088</v>
      </c>
      <c r="J36" s="94">
        <f t="shared" si="4"/>
        <v>520.29999999999995</v>
      </c>
      <c r="K36" s="94">
        <f t="shared" si="4"/>
        <v>13567.7</v>
      </c>
      <c r="L36" s="92">
        <f t="shared" si="4"/>
        <v>0</v>
      </c>
      <c r="M36" s="94">
        <f t="shared" si="4"/>
        <v>13169.7</v>
      </c>
      <c r="N36" s="92">
        <f t="shared" si="4"/>
        <v>0</v>
      </c>
      <c r="O36" s="93">
        <f t="shared" si="4"/>
        <v>3955.2999999999988</v>
      </c>
      <c r="P36" s="38"/>
      <c r="Q36" s="36"/>
      <c r="R36" s="36"/>
    </row>
    <row r="37" spans="1:18" x14ac:dyDescent="0.25">
      <c r="B37" s="41"/>
    </row>
    <row r="38" spans="1:18" x14ac:dyDescent="0.25">
      <c r="B38" s="44"/>
      <c r="C38" s="45"/>
      <c r="D38" s="45"/>
      <c r="E38" s="46"/>
      <c r="F38" s="46"/>
      <c r="G38" s="46"/>
      <c r="H38" s="46"/>
      <c r="I38" s="46"/>
      <c r="J38" s="47"/>
      <c r="K38" s="47"/>
      <c r="L38" s="133" t="s">
        <v>71</v>
      </c>
      <c r="M38" s="133"/>
      <c r="N38" s="133"/>
      <c r="O38" s="133"/>
      <c r="Q38" s="48"/>
      <c r="R38" s="48"/>
    </row>
    <row r="39" spans="1:18" x14ac:dyDescent="0.25">
      <c r="B39" s="126" t="s">
        <v>38</v>
      </c>
      <c r="C39" s="126"/>
      <c r="E39"/>
      <c r="G39" s="132" t="s">
        <v>39</v>
      </c>
      <c r="H39" s="132"/>
      <c r="I39" s="132"/>
      <c r="J39" s="98"/>
      <c r="K39" s="98"/>
      <c r="L39" s="132" t="s">
        <v>40</v>
      </c>
      <c r="M39" s="132"/>
      <c r="N39" s="132"/>
      <c r="O39" s="132"/>
      <c r="Q39" s="50"/>
      <c r="R39" s="50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6"/>
      <c r="H43" s="46"/>
      <c r="I43" s="46"/>
      <c r="J43" s="51"/>
      <c r="K43" s="46"/>
      <c r="L43" s="46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66"/>
      <c r="G45" s="127" t="s">
        <v>41</v>
      </c>
      <c r="H45" s="127"/>
      <c r="I45" s="127"/>
      <c r="J45" s="96"/>
      <c r="K45" s="96"/>
      <c r="L45" s="127"/>
      <c r="M45" s="127"/>
      <c r="N45" s="127"/>
      <c r="O45" s="127"/>
      <c r="Q45" s="65"/>
      <c r="R45" s="59"/>
    </row>
    <row r="46" spans="1:18" x14ac:dyDescent="0.25">
      <c r="B46" s="44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8"/>
      <c r="O46" s="69"/>
      <c r="P46" s="70"/>
      <c r="Q46" s="65"/>
      <c r="R46" s="59"/>
    </row>
  </sheetData>
  <mergeCells count="26"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2017-07-24T04:01:42Z</cp:lastPrinted>
  <dcterms:created xsi:type="dcterms:W3CDTF">2016-08-06T04:14:36Z</dcterms:created>
  <dcterms:modified xsi:type="dcterms:W3CDTF">2017-07-24T04:01:52Z</dcterms:modified>
</cp:coreProperties>
</file>